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E054960A-1A56-442D-8E04-186F4CC28F7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IMPULSION 10´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8" l="1"/>
  <c r="O48" i="8"/>
  <c r="O49" i="8"/>
  <c r="O50" i="8"/>
  <c r="O46" i="8"/>
  <c r="M22" i="8"/>
  <c r="N23" i="8"/>
  <c r="M23" i="8" s="1"/>
  <c r="E42" i="8"/>
  <c r="N24" i="8" l="1"/>
  <c r="N25" i="8" l="1"/>
  <c r="M25" i="8"/>
  <c r="M24" i="8"/>
  <c r="N26" i="8" l="1"/>
  <c r="E53" i="8"/>
  <c r="E52" i="8"/>
  <c r="N27" i="8" l="1"/>
  <c r="M26" i="8"/>
  <c r="H28" i="8"/>
  <c r="E54" i="8"/>
  <c r="T21" i="8"/>
  <c r="S21" i="8"/>
  <c r="D30" i="8"/>
  <c r="G28" i="8"/>
  <c r="D23" i="8"/>
  <c r="D10" i="8"/>
  <c r="D11" i="8" s="1"/>
  <c r="D9" i="8"/>
  <c r="P22" i="8" l="1"/>
  <c r="P23" i="8"/>
  <c r="P24" i="8"/>
  <c r="P25" i="8"/>
  <c r="P27" i="8"/>
  <c r="N28" i="8"/>
  <c r="M27" i="8"/>
  <c r="P26" i="8"/>
  <c r="D27" i="8"/>
  <c r="D28" i="8" s="1"/>
  <c r="O27" i="8"/>
  <c r="O26" i="8"/>
  <c r="O25" i="8"/>
  <c r="E46" i="8"/>
  <c r="D35" i="8"/>
  <c r="E39" i="8" s="1"/>
  <c r="O28" i="8"/>
  <c r="O24" i="8"/>
  <c r="O22" i="8"/>
  <c r="O23" i="8"/>
  <c r="P28" i="8" l="1"/>
  <c r="M28" i="8"/>
  <c r="N29" i="8"/>
  <c r="S25" i="8"/>
  <c r="I43" i="8"/>
  <c r="D63" i="8" s="1"/>
  <c r="T25" i="8"/>
  <c r="T28" i="8"/>
  <c r="S28" i="8"/>
  <c r="S23" i="8"/>
  <c r="T23" i="8"/>
  <c r="T26" i="8"/>
  <c r="S26" i="8"/>
  <c r="T24" i="8"/>
  <c r="S24" i="8"/>
  <c r="S22" i="8"/>
  <c r="T22" i="8"/>
  <c r="T27" i="8"/>
  <c r="S27" i="8"/>
  <c r="M29" i="8" l="1"/>
  <c r="N30" i="8"/>
  <c r="P29" i="8"/>
  <c r="O29" i="8"/>
  <c r="S29" i="8" s="1"/>
  <c r="N31" i="8" l="1"/>
  <c r="M30" i="8"/>
  <c r="O30" i="8"/>
  <c r="S30" i="8" s="1"/>
  <c r="P30" i="8"/>
  <c r="T29" i="8"/>
  <c r="T30" i="8" l="1"/>
  <c r="N32" i="8"/>
  <c r="M31" i="8"/>
  <c r="P31" i="8"/>
  <c r="T31" i="8" s="1"/>
  <c r="O31" i="8"/>
  <c r="P32" i="8" l="1"/>
  <c r="O32" i="8"/>
  <c r="S32" i="8" s="1"/>
  <c r="M32" i="8"/>
  <c r="S31" i="8"/>
  <c r="T32" i="8" l="1"/>
</calcChain>
</file>

<file path=xl/sharedStrings.xml><?xml version="1.0" encoding="utf-8"?>
<sst xmlns="http://schemas.openxmlformats.org/spreadsheetml/2006/main" count="82" uniqueCount="59">
  <si>
    <t xml:space="preserve">TUBERIA DE IMPULSION </t>
  </si>
  <si>
    <t>0,7 a 1,6</t>
  </si>
  <si>
    <t>m</t>
  </si>
  <si>
    <t>D=</t>
  </si>
  <si>
    <t xml:space="preserve">Para instaciones que no se operan de manera continua </t>
  </si>
  <si>
    <t>inch</t>
  </si>
  <si>
    <t xml:space="preserve">TUBERIA DE SUCCION </t>
  </si>
  <si>
    <t>V=</t>
  </si>
  <si>
    <t>m/seg</t>
  </si>
  <si>
    <t>ALTURA DINAMICA TOTAL</t>
  </si>
  <si>
    <t xml:space="preserve">Altura de velocidad </t>
  </si>
  <si>
    <t>Hv=</t>
  </si>
  <si>
    <t xml:space="preserve">Perdida de carga </t>
  </si>
  <si>
    <t>Valvula de cortina=</t>
  </si>
  <si>
    <t xml:space="preserve">Potencia </t>
  </si>
  <si>
    <t>Pot=</t>
  </si>
  <si>
    <t>Hp</t>
  </si>
  <si>
    <t>msnm</t>
  </si>
  <si>
    <t>h</t>
  </si>
  <si>
    <t>DATOS</t>
  </si>
  <si>
    <t>Grados</t>
  </si>
  <si>
    <t>Altura estatica total min</t>
  </si>
  <si>
    <t>Altura estatica total max</t>
  </si>
  <si>
    <t>Q</t>
  </si>
  <si>
    <t>Hf</t>
  </si>
  <si>
    <t>Hv</t>
  </si>
  <si>
    <t>Min</t>
  </si>
  <si>
    <t>Max</t>
  </si>
  <si>
    <t xml:space="preserve">Max </t>
  </si>
  <si>
    <t>ADT</t>
  </si>
  <si>
    <t>D asumido=</t>
  </si>
  <si>
    <t>CURVA DE LA BOMBA</t>
  </si>
  <si>
    <t>L/seg</t>
  </si>
  <si>
    <t>Horas de bombeo</t>
  </si>
  <si>
    <t>K=</t>
  </si>
  <si>
    <r>
      <rPr>
        <sz val="12"/>
        <color theme="1"/>
        <rFont val="Calibri"/>
        <family val="2"/>
        <scheme val="minor"/>
      </rPr>
      <t>Para istituciones que se operan de manera continua</t>
    </r>
    <r>
      <rPr>
        <sz val="11"/>
        <color theme="1"/>
        <rFont val="Calibri"/>
        <family val="2"/>
        <scheme val="minor"/>
      </rPr>
      <t xml:space="preserve"> </t>
    </r>
  </si>
  <si>
    <t>Valores de la tabla</t>
  </si>
  <si>
    <t>m³/seg</t>
  </si>
  <si>
    <t xml:space="preserve">Velocidades máxima </t>
  </si>
  <si>
    <t>Altura dinamica total</t>
  </si>
  <si>
    <t>ADT=</t>
  </si>
  <si>
    <t>Hf=</t>
  </si>
  <si>
    <t>D real=</t>
  </si>
  <si>
    <t>PVC</t>
  </si>
  <si>
    <t>Qmax</t>
  </si>
  <si>
    <t>Q de diseño</t>
  </si>
  <si>
    <t>Temperatura</t>
  </si>
  <si>
    <t>Coeficiente C</t>
  </si>
  <si>
    <t>Cota</t>
  </si>
  <si>
    <t>Tuberia 10´=</t>
  </si>
  <si>
    <t>Valvula de retanción=</t>
  </si>
  <si>
    <t>2 codo de 10´</t>
  </si>
  <si>
    <t>Ampliación concentrica=</t>
  </si>
  <si>
    <t>Perdida de Longitudes (Hl)</t>
  </si>
  <si>
    <r>
      <t xml:space="preserve">SUMATORIA </t>
    </r>
    <r>
      <rPr>
        <b/>
        <sz val="11"/>
        <color theme="1"/>
        <rFont val="Calibri"/>
        <family val="2"/>
      </rPr>
      <t>Ʃ (Hl)</t>
    </r>
  </si>
  <si>
    <t>m3/s</t>
  </si>
  <si>
    <t>GPM</t>
  </si>
  <si>
    <t xml:space="preserve">Caraga estática </t>
  </si>
  <si>
    <t>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</si>
</sst>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0" fillId="0" borderId="1" xfId="0" applyFill="1" applyBorder="1"/>
    <xf numFmtId="0" fontId="3" fillId="0" borderId="1" xfId="0" applyFont="1" applyFill="1" applyBorder="1"/>
    <xf numFmtId="2" fontId="0" fillId="0" borderId="1" xfId="0" applyNumberForma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/>
    <xf numFmtId="0" fontId="8" fillId="0" borderId="1" xfId="0" applyFont="1" applyFill="1" applyBorder="1"/>
    <xf numFmtId="0" fontId="0" fillId="0" borderId="0" xfId="0" applyFill="1"/>
    <xf numFmtId="0" fontId="10" fillId="0" borderId="0" xfId="0" applyFont="1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0" xfId="0" applyFont="1" applyFill="1" applyBorder="1"/>
    <xf numFmtId="164" fontId="0" fillId="0" borderId="0" xfId="0" applyNumberFormat="1" applyFill="1" applyBorder="1"/>
    <xf numFmtId="0" fontId="7" fillId="0" borderId="0" xfId="0" applyFont="1" applyFill="1" applyBorder="1"/>
    <xf numFmtId="165" fontId="0" fillId="0" borderId="0" xfId="0" applyNumberForma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55DBF"/>
      <color rgb="FF99FF99"/>
      <color rgb="FFCCECFF"/>
      <color rgb="FFCC66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DE LA BOMBA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10´'!$O$46:$O$50</c:f>
              <c:numCache>
                <c:formatCode>General</c:formatCode>
                <c:ptCount val="5"/>
                <c:pt idx="0">
                  <c:v>1.2618296529968454E-2</c:v>
                </c:pt>
                <c:pt idx="1">
                  <c:v>1.7665615141955835E-2</c:v>
                </c:pt>
                <c:pt idx="2">
                  <c:v>2.5236593059936908E-2</c:v>
                </c:pt>
                <c:pt idx="3">
                  <c:v>3.6719242902208203E-2</c:v>
                </c:pt>
                <c:pt idx="4">
                  <c:v>4.290220820189275E-2</c:v>
                </c:pt>
              </c:numCache>
            </c:numRef>
          </c:xVal>
          <c:yVal>
            <c:numRef>
              <c:f>'IMPULSION 10´'!$P$46:$P$50</c:f>
              <c:numCache>
                <c:formatCode>General</c:formatCode>
                <c:ptCount val="5"/>
                <c:pt idx="0">
                  <c:v>93.2</c:v>
                </c:pt>
                <c:pt idx="1">
                  <c:v>89.83</c:v>
                </c:pt>
                <c:pt idx="2">
                  <c:v>80.599999999999994</c:v>
                </c:pt>
                <c:pt idx="3">
                  <c:v>64.2</c:v>
                </c:pt>
                <c:pt idx="4">
                  <c:v>49.9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60-4C94-9FCE-5A34DCE07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017856"/>
        <c:axId val="1815012864"/>
      </c:scatterChart>
      <c:valAx>
        <c:axId val="18150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Caudales (m3/)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5012864"/>
        <c:crosses val="autoZero"/>
        <c:crossBetween val="midCat"/>
      </c:valAx>
      <c:valAx>
        <c:axId val="181501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Carga</a:t>
                </a:r>
                <a:r>
                  <a:rPr lang="es-EC" baseline="0"/>
                  <a:t> Estática (m)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501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DE OPERACIÓN DEL SISTEMA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ADT Min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10´'!$N$21:$N$32</c:f>
              <c:numCache>
                <c:formatCode>General</c:formatCode>
                <c:ptCount val="12"/>
                <c:pt idx="0">
                  <c:v>0</c:v>
                </c:pt>
                <c:pt idx="1">
                  <c:v>2.1700000000000001E-2</c:v>
                </c:pt>
                <c:pt idx="2">
                  <c:v>2.6700000000000002E-2</c:v>
                </c:pt>
                <c:pt idx="3">
                  <c:v>3.1699999999999999E-2</c:v>
                </c:pt>
                <c:pt idx="4">
                  <c:v>3.6699999999999997E-2</c:v>
                </c:pt>
                <c:pt idx="5">
                  <c:v>4.1699999999999994E-2</c:v>
                </c:pt>
                <c:pt idx="6">
                  <c:v>4.6699999999999992E-2</c:v>
                </c:pt>
                <c:pt idx="7">
                  <c:v>5.1699999999999989E-2</c:v>
                </c:pt>
                <c:pt idx="8">
                  <c:v>5.6699999999999987E-2</c:v>
                </c:pt>
                <c:pt idx="9">
                  <c:v>6.1699999999999984E-2</c:v>
                </c:pt>
                <c:pt idx="10">
                  <c:v>6.6699999999999982E-2</c:v>
                </c:pt>
                <c:pt idx="11">
                  <c:v>7.1699999999999986E-2</c:v>
                </c:pt>
              </c:numCache>
            </c:numRef>
          </c:xVal>
          <c:yVal>
            <c:numRef>
              <c:f>'IMPULSION 10´'!$S$21:$S$32</c:f>
              <c:numCache>
                <c:formatCode>General</c:formatCode>
                <c:ptCount val="12"/>
                <c:pt idx="0">
                  <c:v>60</c:v>
                </c:pt>
                <c:pt idx="1">
                  <c:v>60.508532166485431</c:v>
                </c:pt>
                <c:pt idx="2">
                  <c:v>60.636725813865297</c:v>
                </c:pt>
                <c:pt idx="3">
                  <c:v>60.768687030306332</c:v>
                </c:pt>
                <c:pt idx="4">
                  <c:v>60.904320770586324</c:v>
                </c:pt>
                <c:pt idx="5">
                  <c:v>61.043547960813413</c:v>
                </c:pt>
                <c:pt idx="6">
                  <c:v>61.186301100843821</c:v>
                </c:pt>
                <c:pt idx="7">
                  <c:v>61.332521444469513</c:v>
                </c:pt>
                <c:pt idx="8">
                  <c:v>61.482157086130186</c:v>
                </c:pt>
                <c:pt idx="9">
                  <c:v>61.635161605011604</c:v>
                </c:pt>
                <c:pt idx="10">
                  <c:v>61.791493070357831</c:v>
                </c:pt>
                <c:pt idx="11">
                  <c:v>61.951113290925647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68-4A19-BE44-1DF5B24DD7E9}"/>
            </c:ext>
          </c:extLst>
        </c:ser>
        <c:ser>
          <c:idx val="1"/>
          <c:order val="1"/>
          <c:tx>
            <c:v>ADT Max</c:v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10´'!$N$21:$N$32</c:f>
              <c:numCache>
                <c:formatCode>General</c:formatCode>
                <c:ptCount val="12"/>
                <c:pt idx="0">
                  <c:v>0</c:v>
                </c:pt>
                <c:pt idx="1">
                  <c:v>2.1700000000000001E-2</c:v>
                </c:pt>
                <c:pt idx="2">
                  <c:v>2.6700000000000002E-2</c:v>
                </c:pt>
                <c:pt idx="3">
                  <c:v>3.1699999999999999E-2</c:v>
                </c:pt>
                <c:pt idx="4">
                  <c:v>3.6699999999999997E-2</c:v>
                </c:pt>
                <c:pt idx="5">
                  <c:v>4.1699999999999994E-2</c:v>
                </c:pt>
                <c:pt idx="6">
                  <c:v>4.6699999999999992E-2</c:v>
                </c:pt>
                <c:pt idx="7">
                  <c:v>5.1699999999999989E-2</c:v>
                </c:pt>
                <c:pt idx="8">
                  <c:v>5.6699999999999987E-2</c:v>
                </c:pt>
                <c:pt idx="9">
                  <c:v>6.1699999999999984E-2</c:v>
                </c:pt>
                <c:pt idx="10">
                  <c:v>6.6699999999999982E-2</c:v>
                </c:pt>
                <c:pt idx="11">
                  <c:v>7.1699999999999986E-2</c:v>
                </c:pt>
              </c:numCache>
            </c:numRef>
          </c:xVal>
          <c:yVal>
            <c:numRef>
              <c:f>'IMPULSION 10´'!$T$21:$T$32</c:f>
              <c:numCache>
                <c:formatCode>General</c:formatCode>
                <c:ptCount val="12"/>
                <c:pt idx="0">
                  <c:v>64</c:v>
                </c:pt>
                <c:pt idx="1">
                  <c:v>64.508532166485423</c:v>
                </c:pt>
                <c:pt idx="2">
                  <c:v>64.636725813865297</c:v>
                </c:pt>
                <c:pt idx="3">
                  <c:v>64.768687030306324</c:v>
                </c:pt>
                <c:pt idx="4">
                  <c:v>64.904320770586324</c:v>
                </c:pt>
                <c:pt idx="5">
                  <c:v>65.043547960813413</c:v>
                </c:pt>
                <c:pt idx="6">
                  <c:v>65.186301100843821</c:v>
                </c:pt>
                <c:pt idx="7">
                  <c:v>65.332521444469506</c:v>
                </c:pt>
                <c:pt idx="8">
                  <c:v>65.482157086130186</c:v>
                </c:pt>
                <c:pt idx="9">
                  <c:v>65.635161605011604</c:v>
                </c:pt>
                <c:pt idx="10">
                  <c:v>65.791493070357831</c:v>
                </c:pt>
                <c:pt idx="11">
                  <c:v>65.951113290925647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68-4A19-BE44-1DF5B24DD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9748927"/>
        <c:axId val="1611602511"/>
      </c:scatterChart>
      <c:valAx>
        <c:axId val="1599748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Caudales (m3/s)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1602511"/>
        <c:crosses val="autoZero"/>
        <c:crossBetween val="midCat"/>
      </c:valAx>
      <c:valAx>
        <c:axId val="161160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Carga Est{atica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9748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DEL SISTEMA Y DE LA BOMBA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515966754155729"/>
          <c:y val="1.3875126050603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395837680690741"/>
          <c:w val="0.88074540682414704"/>
          <c:h val="0.75312326902339877"/>
        </c:manualLayout>
      </c:layout>
      <c:scatterChart>
        <c:scatterStyle val="lineMarker"/>
        <c:varyColors val="0"/>
        <c:ser>
          <c:idx val="0"/>
          <c:order val="0"/>
          <c:tx>
            <c:v>ADT Min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10´'!$N$21:$N$32</c:f>
              <c:numCache>
                <c:formatCode>General</c:formatCode>
                <c:ptCount val="12"/>
                <c:pt idx="0">
                  <c:v>0</c:v>
                </c:pt>
                <c:pt idx="1">
                  <c:v>2.1700000000000001E-2</c:v>
                </c:pt>
                <c:pt idx="2">
                  <c:v>2.6700000000000002E-2</c:v>
                </c:pt>
                <c:pt idx="3">
                  <c:v>3.1699999999999999E-2</c:v>
                </c:pt>
                <c:pt idx="4">
                  <c:v>3.6699999999999997E-2</c:v>
                </c:pt>
                <c:pt idx="5">
                  <c:v>4.1699999999999994E-2</c:v>
                </c:pt>
                <c:pt idx="6">
                  <c:v>4.6699999999999992E-2</c:v>
                </c:pt>
                <c:pt idx="7">
                  <c:v>5.1699999999999989E-2</c:v>
                </c:pt>
                <c:pt idx="8">
                  <c:v>5.6699999999999987E-2</c:v>
                </c:pt>
                <c:pt idx="9">
                  <c:v>6.1699999999999984E-2</c:v>
                </c:pt>
                <c:pt idx="10">
                  <c:v>6.6699999999999982E-2</c:v>
                </c:pt>
                <c:pt idx="11">
                  <c:v>7.1699999999999986E-2</c:v>
                </c:pt>
              </c:numCache>
            </c:numRef>
          </c:xVal>
          <c:yVal>
            <c:numRef>
              <c:f>'IMPULSION 10´'!$S$21:$S$32</c:f>
              <c:numCache>
                <c:formatCode>General</c:formatCode>
                <c:ptCount val="12"/>
                <c:pt idx="0">
                  <c:v>60</c:v>
                </c:pt>
                <c:pt idx="1">
                  <c:v>60.508532166485431</c:v>
                </c:pt>
                <c:pt idx="2">
                  <c:v>60.636725813865297</c:v>
                </c:pt>
                <c:pt idx="3">
                  <c:v>60.768687030306332</c:v>
                </c:pt>
                <c:pt idx="4">
                  <c:v>60.904320770586324</c:v>
                </c:pt>
                <c:pt idx="5">
                  <c:v>61.043547960813413</c:v>
                </c:pt>
                <c:pt idx="6">
                  <c:v>61.186301100843821</c:v>
                </c:pt>
                <c:pt idx="7">
                  <c:v>61.332521444469513</c:v>
                </c:pt>
                <c:pt idx="8">
                  <c:v>61.482157086130186</c:v>
                </c:pt>
                <c:pt idx="9">
                  <c:v>61.635161605011604</c:v>
                </c:pt>
                <c:pt idx="10">
                  <c:v>61.791493070357831</c:v>
                </c:pt>
                <c:pt idx="11">
                  <c:v>61.951113290925647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9C-403F-AE49-AD415B3AFE0B}"/>
            </c:ext>
          </c:extLst>
        </c:ser>
        <c:ser>
          <c:idx val="1"/>
          <c:order val="1"/>
          <c:tx>
            <c:v>ADT Max</c:v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10´'!$N$21:$N$32</c:f>
              <c:numCache>
                <c:formatCode>General</c:formatCode>
                <c:ptCount val="12"/>
                <c:pt idx="0">
                  <c:v>0</c:v>
                </c:pt>
                <c:pt idx="1">
                  <c:v>2.1700000000000001E-2</c:v>
                </c:pt>
                <c:pt idx="2">
                  <c:v>2.6700000000000002E-2</c:v>
                </c:pt>
                <c:pt idx="3">
                  <c:v>3.1699999999999999E-2</c:v>
                </c:pt>
                <c:pt idx="4">
                  <c:v>3.6699999999999997E-2</c:v>
                </c:pt>
                <c:pt idx="5">
                  <c:v>4.1699999999999994E-2</c:v>
                </c:pt>
                <c:pt idx="6">
                  <c:v>4.6699999999999992E-2</c:v>
                </c:pt>
                <c:pt idx="7">
                  <c:v>5.1699999999999989E-2</c:v>
                </c:pt>
                <c:pt idx="8">
                  <c:v>5.6699999999999987E-2</c:v>
                </c:pt>
                <c:pt idx="9">
                  <c:v>6.1699999999999984E-2</c:v>
                </c:pt>
                <c:pt idx="10">
                  <c:v>6.6699999999999982E-2</c:v>
                </c:pt>
                <c:pt idx="11">
                  <c:v>7.1699999999999986E-2</c:v>
                </c:pt>
              </c:numCache>
            </c:numRef>
          </c:xVal>
          <c:yVal>
            <c:numRef>
              <c:f>'IMPULSION 10´'!$T$21:$T$32</c:f>
              <c:numCache>
                <c:formatCode>General</c:formatCode>
                <c:ptCount val="12"/>
                <c:pt idx="0">
                  <c:v>64</c:v>
                </c:pt>
                <c:pt idx="1">
                  <c:v>64.508532166485423</c:v>
                </c:pt>
                <c:pt idx="2">
                  <c:v>64.636725813865297</c:v>
                </c:pt>
                <c:pt idx="3">
                  <c:v>64.768687030306324</c:v>
                </c:pt>
                <c:pt idx="4">
                  <c:v>64.904320770586324</c:v>
                </c:pt>
                <c:pt idx="5">
                  <c:v>65.043547960813413</c:v>
                </c:pt>
                <c:pt idx="6">
                  <c:v>65.186301100843821</c:v>
                </c:pt>
                <c:pt idx="7">
                  <c:v>65.332521444469506</c:v>
                </c:pt>
                <c:pt idx="8">
                  <c:v>65.482157086130186</c:v>
                </c:pt>
                <c:pt idx="9">
                  <c:v>65.635161605011604</c:v>
                </c:pt>
                <c:pt idx="10">
                  <c:v>65.791493070357831</c:v>
                </c:pt>
                <c:pt idx="11">
                  <c:v>65.951113290925647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9C-403F-AE49-AD415B3AFE0B}"/>
            </c:ext>
          </c:extLst>
        </c:ser>
        <c:ser>
          <c:idx val="2"/>
          <c:order val="2"/>
          <c:tx>
            <c:v>Curva de bomba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'IMPULSION 10´'!$O$46:$O$50</c:f>
              <c:numCache>
                <c:formatCode>General</c:formatCode>
                <c:ptCount val="5"/>
                <c:pt idx="0">
                  <c:v>1.2618296529968454E-2</c:v>
                </c:pt>
                <c:pt idx="1">
                  <c:v>1.7665615141955835E-2</c:v>
                </c:pt>
                <c:pt idx="2">
                  <c:v>2.5236593059936908E-2</c:v>
                </c:pt>
                <c:pt idx="3">
                  <c:v>3.6719242902208203E-2</c:v>
                </c:pt>
                <c:pt idx="4">
                  <c:v>4.290220820189275E-2</c:v>
                </c:pt>
              </c:numCache>
            </c:numRef>
          </c:xVal>
          <c:yVal>
            <c:numRef>
              <c:f>'IMPULSION 10´'!$P$46:$P$50</c:f>
              <c:numCache>
                <c:formatCode>General</c:formatCode>
                <c:ptCount val="5"/>
                <c:pt idx="0">
                  <c:v>93.2</c:v>
                </c:pt>
                <c:pt idx="1">
                  <c:v>89.83</c:v>
                </c:pt>
                <c:pt idx="2">
                  <c:v>80.599999999999994</c:v>
                </c:pt>
                <c:pt idx="3">
                  <c:v>64.2</c:v>
                </c:pt>
                <c:pt idx="4">
                  <c:v>49.9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9C-403F-AE49-AD415B3A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01040"/>
        <c:axId val="2058298128"/>
      </c:scatterChart>
      <c:valAx>
        <c:axId val="20583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Caudales (m3/s)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58298128"/>
        <c:crosses val="autoZero"/>
        <c:crossBetween val="midCat"/>
      </c:valAx>
      <c:valAx>
        <c:axId val="2058298128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 sz="900" b="0" i="0" u="none" strike="noStrike" baseline="0">
                    <a:effectLst/>
                  </a:rPr>
                  <a:t>Carga Est{atica (m)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58301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122464</xdr:colOff>
      <xdr:row>42</xdr:row>
      <xdr:rowOff>167969</xdr:rowOff>
    </xdr:from>
    <xdr:to>
      <xdr:col>23</xdr:col>
      <xdr:colOff>530678</xdr:colOff>
      <xdr:row>56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353785</xdr:colOff>
      <xdr:row>26</xdr:row>
      <xdr:rowOff>2723</xdr:rowOff>
    </xdr:from>
    <xdr:to>
      <xdr:col>29</xdr:col>
      <xdr:colOff>694763</xdr:colOff>
      <xdr:row>40</xdr:row>
      <xdr:rowOff>38101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133350</xdr:colOff>
      <xdr:row>41</xdr:row>
      <xdr:rowOff>13608</xdr:rowOff>
    </xdr:from>
    <xdr:to>
      <xdr:col>34</xdr:col>
      <xdr:colOff>239059</xdr:colOff>
      <xdr:row>58</xdr:row>
      <xdr:rowOff>7470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36</xdr:col>
      <xdr:colOff>408731</xdr:colOff>
      <xdr:row>39</xdr:row>
      <xdr:rowOff>19117</xdr:rowOff>
    </xdr:from>
    <xdr:to>
      <xdr:col>48</xdr:col>
      <xdr:colOff>694959</xdr:colOff>
      <xdr:row>94</xdr:row>
      <xdr:rowOff>12290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0C565F-5D49-4B98-B446-8B71B0174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973" t="22351" r="33466" b="16449"/>
        <a:stretch/>
      </xdr:blipFill>
      <xdr:spPr>
        <a:xfrm>
          <a:off x="29991537" y="7307278"/>
          <a:ext cx="9725196" cy="10489109"/>
        </a:xfrm>
        <a:prstGeom prst="rect">
          <a:avLst/>
        </a:prstGeom>
      </xdr:spPr>
    </xdr:pic>
    <xdr:clientData/>
  </xdr:twoCellAnchor>
  <xdr:twoCellAnchor>
    <xdr:from>
      <xdr:col>28</xdr:col>
      <xdr:colOff>732624</xdr:colOff>
      <xdr:row>46</xdr:row>
      <xdr:rowOff>18487</xdr:rowOff>
    </xdr:from>
    <xdr:to>
      <xdr:col>28</xdr:col>
      <xdr:colOff>737420</xdr:colOff>
      <xdr:row>56</xdr:row>
      <xdr:rowOff>36871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C90E36A5-3A08-4769-9949-26393C4506F9}"/>
            </a:ext>
          </a:extLst>
        </xdr:cNvPr>
        <xdr:cNvCxnSpPr/>
      </xdr:nvCxnSpPr>
      <xdr:spPr>
        <a:xfrm>
          <a:off x="24022785" y="8953552"/>
          <a:ext cx="4796" cy="18619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455705</xdr:colOff>
      <xdr:row>59</xdr:row>
      <xdr:rowOff>74201</xdr:rowOff>
    </xdr:from>
    <xdr:to>
      <xdr:col>42</xdr:col>
      <xdr:colOff>350103</xdr:colOff>
      <xdr:row>59</xdr:row>
      <xdr:rowOff>97117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2B530B96-9876-472E-A40D-E270FF7EFA4B}"/>
            </a:ext>
          </a:extLst>
        </xdr:cNvPr>
        <xdr:cNvCxnSpPr/>
      </xdr:nvCxnSpPr>
      <xdr:spPr>
        <a:xfrm flipV="1">
          <a:off x="30980529" y="11235260"/>
          <a:ext cx="3853809" cy="229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330478</xdr:colOff>
      <xdr:row>59</xdr:row>
      <xdr:rowOff>89647</xdr:rowOff>
    </xdr:from>
    <xdr:to>
      <xdr:col>42</xdr:col>
      <xdr:colOff>343647</xdr:colOff>
      <xdr:row>90</xdr:row>
      <xdr:rowOff>92182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2A98BA2F-0FF8-406B-9382-5528CA907996}"/>
            </a:ext>
          </a:extLst>
        </xdr:cNvPr>
        <xdr:cNvCxnSpPr/>
      </xdr:nvCxnSpPr>
      <xdr:spPr>
        <a:xfrm flipH="1">
          <a:off x="34814713" y="11250706"/>
          <a:ext cx="13169" cy="55905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40</xdr:col>
      <xdr:colOff>0</xdr:colOff>
      <xdr:row>129</xdr:row>
      <xdr:rowOff>0</xdr:rowOff>
    </xdr:from>
    <xdr:to>
      <xdr:col>63</xdr:col>
      <xdr:colOff>72420</xdr:colOff>
      <xdr:row>186</xdr:row>
      <xdr:rowOff>65950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3A73E053-018F-4215-9A95-BF4FD8EF2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900471" y="23741529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64"/>
  <sheetViews>
    <sheetView tabSelected="1" topLeftCell="V28" zoomScale="62" zoomScaleNormal="62" workbookViewId="0">
      <selection activeCell="AQ116" sqref="AQ116"/>
    </sheetView>
  </sheetViews>
  <sheetFormatPr baseColWidth="10" defaultRowHeight="15" x14ac:dyDescent="0.25"/>
  <cols>
    <col min="2" max="2" width="9.85546875" customWidth="1"/>
    <col min="3" max="3" width="20.28515625" customWidth="1"/>
    <col min="4" max="4" width="17.85546875" customWidth="1"/>
    <col min="12" max="12" width="13.5703125" bestFit="1" customWidth="1"/>
    <col min="15" max="15" width="12.7109375" customWidth="1"/>
    <col min="16" max="16" width="12.85546875" customWidth="1"/>
  </cols>
  <sheetData>
    <row r="2" spans="2:16" x14ac:dyDescent="0.25">
      <c r="B2" s="10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2:16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"/>
    </row>
    <row r="4" spans="2:16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"/>
    </row>
    <row r="5" spans="2:16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"/>
    </row>
    <row r="6" spans="2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25">
      <c r="B7" s="1"/>
      <c r="C7" s="45" t="s">
        <v>19</v>
      </c>
      <c r="D7" s="45"/>
      <c r="E7" s="45"/>
      <c r="F7" s="19"/>
      <c r="G7" s="19"/>
      <c r="H7" s="19"/>
      <c r="I7" s="19"/>
      <c r="J7" s="19"/>
      <c r="K7" s="19"/>
    </row>
    <row r="8" spans="2:16" x14ac:dyDescent="0.25">
      <c r="C8" s="47" t="s">
        <v>44</v>
      </c>
      <c r="D8" s="12">
        <v>21.7</v>
      </c>
      <c r="E8" s="13" t="s">
        <v>32</v>
      </c>
      <c r="F8" s="19"/>
      <c r="G8" s="19"/>
      <c r="H8" s="19"/>
      <c r="I8" s="19"/>
      <c r="J8" s="19"/>
      <c r="K8" s="19"/>
    </row>
    <row r="9" spans="2:16" x14ac:dyDescent="0.25">
      <c r="C9" s="47"/>
      <c r="D9" s="12">
        <f>D8/1000</f>
        <v>2.1700000000000001E-2</v>
      </c>
      <c r="E9" s="13" t="s">
        <v>37</v>
      </c>
      <c r="F9" s="19"/>
      <c r="G9" s="19"/>
      <c r="H9" s="19"/>
      <c r="I9" s="19"/>
      <c r="J9" s="19"/>
      <c r="K9" s="19"/>
    </row>
    <row r="10" spans="2:16" x14ac:dyDescent="0.25">
      <c r="C10" s="47" t="s">
        <v>45</v>
      </c>
      <c r="D10" s="14">
        <f>(24/D12)*D8</f>
        <v>21.7</v>
      </c>
      <c r="E10" s="13" t="s">
        <v>32</v>
      </c>
      <c r="F10" s="19"/>
      <c r="G10" s="19"/>
      <c r="H10" s="19"/>
      <c r="I10" s="19"/>
      <c r="J10" s="19"/>
      <c r="K10" s="19"/>
    </row>
    <row r="11" spans="2:16" x14ac:dyDescent="0.25">
      <c r="C11" s="47"/>
      <c r="D11" s="12">
        <f>D10/1000</f>
        <v>2.1700000000000001E-2</v>
      </c>
      <c r="E11" s="13" t="s">
        <v>37</v>
      </c>
      <c r="F11" s="19"/>
      <c r="G11" s="19"/>
      <c r="H11" s="19"/>
      <c r="I11" s="19"/>
      <c r="J11" s="19"/>
      <c r="K11" s="19"/>
    </row>
    <row r="12" spans="2:16" ht="19.5" customHeight="1" x14ac:dyDescent="0.25">
      <c r="C12" s="15" t="s">
        <v>33</v>
      </c>
      <c r="D12" s="16">
        <v>24</v>
      </c>
      <c r="E12" s="16" t="s">
        <v>18</v>
      </c>
      <c r="F12" s="19"/>
      <c r="G12" s="19"/>
      <c r="H12" s="19"/>
      <c r="I12" s="19"/>
      <c r="J12" s="19"/>
      <c r="K12" s="19"/>
    </row>
    <row r="13" spans="2:16" x14ac:dyDescent="0.25">
      <c r="C13" s="17" t="s">
        <v>48</v>
      </c>
      <c r="D13" s="16">
        <v>60</v>
      </c>
      <c r="E13" s="12" t="s">
        <v>17</v>
      </c>
      <c r="F13" s="19"/>
      <c r="G13" s="19"/>
      <c r="H13" s="19"/>
      <c r="I13" s="19"/>
      <c r="J13" s="19"/>
      <c r="K13" s="19"/>
    </row>
    <row r="14" spans="2:16" x14ac:dyDescent="0.25">
      <c r="C14" s="17" t="s">
        <v>46</v>
      </c>
      <c r="D14" s="12">
        <v>20</v>
      </c>
      <c r="E14" s="12" t="s">
        <v>20</v>
      </c>
      <c r="F14" s="19"/>
      <c r="G14" s="19"/>
      <c r="H14" s="19"/>
      <c r="I14" s="19"/>
      <c r="J14" s="19"/>
      <c r="K14" s="19"/>
    </row>
    <row r="15" spans="2:16" x14ac:dyDescent="0.25">
      <c r="C15" s="18" t="s">
        <v>47</v>
      </c>
      <c r="D15" s="12">
        <v>140</v>
      </c>
      <c r="E15" s="12" t="s">
        <v>43</v>
      </c>
      <c r="F15" s="19"/>
      <c r="G15" s="19"/>
      <c r="H15" s="19"/>
      <c r="I15" s="19"/>
      <c r="J15" s="19"/>
      <c r="K15" s="19"/>
    </row>
    <row r="16" spans="2:16" ht="15.75" x14ac:dyDescent="0.25">
      <c r="B16" s="2"/>
      <c r="C16" s="20"/>
      <c r="D16" s="3"/>
      <c r="E16" s="3"/>
      <c r="F16" s="3"/>
      <c r="G16" s="3"/>
      <c r="H16" s="3"/>
      <c r="I16" s="3"/>
      <c r="J16" s="3"/>
      <c r="K16" s="3"/>
    </row>
    <row r="17" spans="2:20" x14ac:dyDescent="0.25">
      <c r="B17" s="2"/>
      <c r="C17" s="48" t="s">
        <v>0</v>
      </c>
      <c r="D17" s="48"/>
      <c r="E17" s="48"/>
      <c r="F17" s="3"/>
      <c r="G17" s="3"/>
      <c r="H17" s="3"/>
      <c r="I17" s="3"/>
      <c r="J17" s="3"/>
      <c r="K17" s="3"/>
      <c r="L17" s="2"/>
    </row>
    <row r="18" spans="2:20" x14ac:dyDescent="0.25">
      <c r="B18" s="2"/>
      <c r="C18" s="3"/>
      <c r="D18" s="3"/>
      <c r="E18" s="3"/>
      <c r="F18" s="3"/>
      <c r="G18" s="3"/>
      <c r="H18" s="3"/>
      <c r="I18" s="3"/>
      <c r="J18" s="3"/>
      <c r="K18" s="3"/>
      <c r="L18" s="2"/>
    </row>
    <row r="19" spans="2:20" ht="15.75" x14ac:dyDescent="0.25">
      <c r="B19" s="2"/>
      <c r="C19" s="3" t="s">
        <v>35</v>
      </c>
      <c r="D19" s="3"/>
      <c r="E19" s="3"/>
      <c r="F19" s="3"/>
      <c r="G19" s="3"/>
      <c r="H19" s="3"/>
      <c r="I19" s="3"/>
      <c r="J19" s="3"/>
      <c r="K19" s="3"/>
      <c r="L19" s="2"/>
      <c r="M19" s="47" t="s">
        <v>23</v>
      </c>
      <c r="N19" s="47"/>
      <c r="O19" s="47" t="s">
        <v>24</v>
      </c>
      <c r="P19" s="47" t="s">
        <v>25</v>
      </c>
      <c r="Q19" s="45" t="s">
        <v>57</v>
      </c>
      <c r="R19" s="45"/>
      <c r="S19" s="45" t="s">
        <v>29</v>
      </c>
      <c r="T19" s="45"/>
    </row>
    <row r="20" spans="2:20" x14ac:dyDescent="0.25">
      <c r="B20" s="2"/>
      <c r="C20" s="3"/>
      <c r="D20" s="3"/>
      <c r="E20" s="3"/>
      <c r="F20" s="3"/>
      <c r="G20" s="3"/>
      <c r="H20" s="3"/>
      <c r="I20" s="3"/>
      <c r="J20" s="3"/>
      <c r="K20" s="3"/>
      <c r="L20" s="2"/>
      <c r="M20" s="15" t="s">
        <v>56</v>
      </c>
      <c r="N20" s="15" t="s">
        <v>55</v>
      </c>
      <c r="O20" s="47"/>
      <c r="P20" s="47"/>
      <c r="Q20" s="22" t="s">
        <v>26</v>
      </c>
      <c r="R20" s="22" t="s">
        <v>27</v>
      </c>
      <c r="S20" s="22" t="s">
        <v>26</v>
      </c>
      <c r="T20" s="22" t="s">
        <v>28</v>
      </c>
    </row>
    <row r="21" spans="2:20" x14ac:dyDescent="0.25">
      <c r="B21" s="2"/>
      <c r="C21" s="47" t="s">
        <v>34</v>
      </c>
      <c r="D21" s="21" t="s">
        <v>1</v>
      </c>
      <c r="E21" s="12" t="s">
        <v>58</v>
      </c>
      <c r="F21" s="3"/>
      <c r="G21" s="3"/>
      <c r="H21" s="3"/>
      <c r="I21" s="3"/>
      <c r="J21" s="3"/>
      <c r="K21" s="3"/>
      <c r="L21" s="2"/>
      <c r="M21" s="35"/>
      <c r="N21" s="21">
        <v>0</v>
      </c>
      <c r="O21" s="21">
        <v>0</v>
      </c>
      <c r="P21" s="21">
        <v>0</v>
      </c>
      <c r="Q21" s="21">
        <v>60</v>
      </c>
      <c r="R21" s="21">
        <v>64</v>
      </c>
      <c r="S21" s="21">
        <f>O21+P21+Q21</f>
        <v>60</v>
      </c>
      <c r="T21" s="21">
        <f>R21+P21+O21</f>
        <v>64</v>
      </c>
    </row>
    <row r="22" spans="2:20" x14ac:dyDescent="0.25">
      <c r="B22" s="2"/>
      <c r="C22" s="47"/>
      <c r="D22" s="21">
        <v>1.2</v>
      </c>
      <c r="E22" s="12" t="s">
        <v>58</v>
      </c>
      <c r="F22" s="3"/>
      <c r="G22" s="3"/>
      <c r="H22" s="3"/>
      <c r="I22" s="3"/>
      <c r="J22" s="3"/>
      <c r="K22" s="3"/>
      <c r="L22" s="2"/>
      <c r="M22" s="35">
        <f>+N22*15.859*1000</f>
        <v>344.14030000000002</v>
      </c>
      <c r="N22" s="21">
        <v>2.1700000000000001E-2</v>
      </c>
      <c r="O22" s="36">
        <f t="shared" ref="O22:O29" si="0">10.67*((N22/D$15)^1.852)*(E$54/(D$30)^4.87)</f>
        <v>4.6352207191407785E-2</v>
      </c>
      <c r="P22" s="36">
        <f>N22/((3.1416*(D$30^2))/4)</f>
        <v>0.46217995929402189</v>
      </c>
      <c r="Q22" s="21">
        <v>60</v>
      </c>
      <c r="R22" s="21">
        <v>64</v>
      </c>
      <c r="S22" s="21">
        <f t="shared" ref="S22:S32" si="1">O22+P22+Q22</f>
        <v>60.508532166485431</v>
      </c>
      <c r="T22" s="21">
        <f t="shared" ref="T22:T32" si="2">R22+P22+O22</f>
        <v>64.508532166485423</v>
      </c>
    </row>
    <row r="23" spans="2:20" x14ac:dyDescent="0.25">
      <c r="B23" s="2"/>
      <c r="C23" s="22" t="s">
        <v>3</v>
      </c>
      <c r="D23" s="21">
        <f>D22*SQRT(D8)</f>
        <v>5.5899910554490146</v>
      </c>
      <c r="E23" s="12" t="s">
        <v>5</v>
      </c>
      <c r="F23" s="23"/>
      <c r="G23" s="4"/>
      <c r="H23" s="3"/>
      <c r="I23" s="3"/>
      <c r="J23" s="3"/>
      <c r="K23" s="3"/>
      <c r="L23" s="2"/>
      <c r="M23" s="35">
        <f t="shared" ref="M23:M32" si="3">+N23*15.859*1000</f>
        <v>423.43530000000004</v>
      </c>
      <c r="N23" s="21">
        <f>N22+0.005</f>
        <v>2.6700000000000002E-2</v>
      </c>
      <c r="O23" s="36">
        <f t="shared" si="0"/>
        <v>6.8052776392928865E-2</v>
      </c>
      <c r="P23" s="36">
        <f t="shared" ref="P23:P32" si="4">N23/((3.1416*(D$30^2))/4)</f>
        <v>0.56867303747236797</v>
      </c>
      <c r="Q23" s="21">
        <v>60</v>
      </c>
      <c r="R23" s="21">
        <v>64</v>
      </c>
      <c r="S23" s="21">
        <f t="shared" si="1"/>
        <v>60.636725813865297</v>
      </c>
      <c r="T23" s="21">
        <f t="shared" si="2"/>
        <v>64.636725813865297</v>
      </c>
    </row>
    <row r="24" spans="2:20" x14ac:dyDescent="0.25">
      <c r="B24" s="2"/>
      <c r="C24" s="3"/>
      <c r="D24" s="3"/>
      <c r="E24" s="3"/>
      <c r="F24" s="3"/>
      <c r="G24" s="3"/>
      <c r="H24" s="4"/>
      <c r="I24" s="3"/>
      <c r="J24" s="3"/>
      <c r="K24" s="3"/>
      <c r="L24" s="2"/>
      <c r="M24" s="35">
        <f t="shared" si="3"/>
        <v>502.73029999999994</v>
      </c>
      <c r="N24" s="21">
        <f t="shared" ref="N24:N32" si="5">N23+0.005</f>
        <v>3.1699999999999999E-2</v>
      </c>
      <c r="O24" s="36">
        <f t="shared" si="0"/>
        <v>9.3520914655616613E-2</v>
      </c>
      <c r="P24" s="36">
        <f t="shared" si="4"/>
        <v>0.67516611565071394</v>
      </c>
      <c r="Q24" s="21">
        <v>60</v>
      </c>
      <c r="R24" s="21">
        <v>64</v>
      </c>
      <c r="S24" s="21">
        <f t="shared" si="1"/>
        <v>60.768687030306332</v>
      </c>
      <c r="T24" s="21">
        <f t="shared" si="2"/>
        <v>64.768687030306324</v>
      </c>
    </row>
    <row r="25" spans="2:20" ht="15.75" x14ac:dyDescent="0.25">
      <c r="B25" s="2"/>
      <c r="C25" s="24" t="s">
        <v>4</v>
      </c>
      <c r="D25" s="3"/>
      <c r="E25" s="3"/>
      <c r="F25" s="3"/>
      <c r="G25" s="3"/>
      <c r="H25" s="3"/>
      <c r="I25" s="3"/>
      <c r="J25" s="3"/>
      <c r="K25" s="3"/>
      <c r="L25" s="2"/>
      <c r="M25" s="37">
        <f t="shared" si="3"/>
        <v>582.02530000000002</v>
      </c>
      <c r="N25" s="37">
        <f t="shared" si="5"/>
        <v>3.6699999999999997E-2</v>
      </c>
      <c r="O25" s="38">
        <f t="shared" si="0"/>
        <v>0.12266157675726566</v>
      </c>
      <c r="P25" s="38">
        <f t="shared" si="4"/>
        <v>0.78165919382906002</v>
      </c>
      <c r="Q25" s="37">
        <v>60</v>
      </c>
      <c r="R25" s="37">
        <v>64</v>
      </c>
      <c r="S25" s="37">
        <f t="shared" si="1"/>
        <v>60.904320770586324</v>
      </c>
      <c r="T25" s="37">
        <f t="shared" si="2"/>
        <v>64.904320770586324</v>
      </c>
    </row>
    <row r="26" spans="2:20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2"/>
      <c r="M26" s="35">
        <f t="shared" si="3"/>
        <v>661.32029999999986</v>
      </c>
      <c r="N26" s="21">
        <f t="shared" si="5"/>
        <v>4.1699999999999994E-2</v>
      </c>
      <c r="O26" s="36">
        <f t="shared" si="0"/>
        <v>0.15539568880600413</v>
      </c>
      <c r="P26" s="36">
        <f t="shared" si="4"/>
        <v>0.88815227200740599</v>
      </c>
      <c r="Q26" s="21">
        <v>60</v>
      </c>
      <c r="R26" s="21">
        <v>64</v>
      </c>
      <c r="S26" s="21">
        <f t="shared" si="1"/>
        <v>61.043547960813413</v>
      </c>
      <c r="T26" s="21">
        <f t="shared" si="2"/>
        <v>65.043547960813413</v>
      </c>
    </row>
    <row r="27" spans="2:20" x14ac:dyDescent="0.25">
      <c r="B27" s="2"/>
      <c r="C27" s="47" t="s">
        <v>3</v>
      </c>
      <c r="D27" s="25">
        <f>1.3*((D12/24)^(1/4))*SQRT(D9)</f>
        <v>0.19150195821453109</v>
      </c>
      <c r="E27" s="12" t="s">
        <v>2</v>
      </c>
      <c r="F27" s="3"/>
      <c r="G27" s="52" t="s">
        <v>36</v>
      </c>
      <c r="H27" s="52"/>
      <c r="I27" s="3"/>
      <c r="J27" s="3"/>
      <c r="K27" s="3"/>
      <c r="L27" s="2"/>
      <c r="M27" s="35">
        <f t="shared" si="3"/>
        <v>740.61529999999982</v>
      </c>
      <c r="N27" s="21">
        <f t="shared" si="5"/>
        <v>4.6699999999999992E-2</v>
      </c>
      <c r="O27" s="36">
        <f t="shared" si="0"/>
        <v>0.19165575065807069</v>
      </c>
      <c r="P27" s="36">
        <f t="shared" si="4"/>
        <v>0.99464535018575195</v>
      </c>
      <c r="Q27" s="21">
        <v>60</v>
      </c>
      <c r="R27" s="21">
        <v>64</v>
      </c>
      <c r="S27" s="21">
        <f t="shared" si="1"/>
        <v>61.186301100843821</v>
      </c>
      <c r="T27" s="21">
        <f t="shared" si="2"/>
        <v>65.186301100843821</v>
      </c>
    </row>
    <row r="28" spans="2:20" x14ac:dyDescent="0.25">
      <c r="B28" s="2"/>
      <c r="C28" s="47"/>
      <c r="D28" s="25">
        <f>D27*(1/0.0254)</f>
        <v>7.5394471738004372</v>
      </c>
      <c r="E28" s="12" t="s">
        <v>5</v>
      </c>
      <c r="F28" s="3"/>
      <c r="G28" s="39">
        <f>D29*0.0254</f>
        <v>0.254</v>
      </c>
      <c r="H28" s="39">
        <f>250-5.5</f>
        <v>244.5</v>
      </c>
      <c r="I28" s="3"/>
      <c r="J28" s="3"/>
      <c r="K28" s="3"/>
      <c r="L28" s="2"/>
      <c r="M28" s="35">
        <f t="shared" si="3"/>
        <v>819.91029999999989</v>
      </c>
      <c r="N28" s="21">
        <f t="shared" si="5"/>
        <v>5.1699999999999989E-2</v>
      </c>
      <c r="O28" s="36">
        <f t="shared" si="0"/>
        <v>0.23138301610541251</v>
      </c>
      <c r="P28" s="36">
        <f t="shared" si="4"/>
        <v>1.1011384283640979</v>
      </c>
      <c r="Q28" s="21">
        <v>60</v>
      </c>
      <c r="R28" s="21">
        <v>64</v>
      </c>
      <c r="S28" s="21">
        <f t="shared" si="1"/>
        <v>61.332521444469513</v>
      </c>
      <c r="T28" s="21">
        <f t="shared" si="2"/>
        <v>65.332521444469506</v>
      </c>
    </row>
    <row r="29" spans="2:20" x14ac:dyDescent="0.25">
      <c r="B29" s="2"/>
      <c r="C29" s="15" t="s">
        <v>30</v>
      </c>
      <c r="D29" s="21">
        <v>10</v>
      </c>
      <c r="E29" s="12" t="s">
        <v>5</v>
      </c>
      <c r="F29" s="3"/>
      <c r="G29" s="3"/>
      <c r="H29" s="3"/>
      <c r="I29" s="3"/>
      <c r="J29" s="3"/>
      <c r="K29" s="3"/>
      <c r="L29" s="2"/>
      <c r="M29" s="35">
        <f t="shared" si="3"/>
        <v>899.20529999999974</v>
      </c>
      <c r="N29" s="21">
        <f t="shared" si="5"/>
        <v>5.6699999999999987E-2</v>
      </c>
      <c r="O29" s="36">
        <f t="shared" si="0"/>
        <v>0.27452557958774265</v>
      </c>
      <c r="P29" s="36">
        <f t="shared" si="4"/>
        <v>1.2076315065424441</v>
      </c>
      <c r="Q29" s="21">
        <v>60</v>
      </c>
      <c r="R29" s="21">
        <v>64</v>
      </c>
      <c r="S29" s="21">
        <f t="shared" si="1"/>
        <v>61.482157086130186</v>
      </c>
      <c r="T29" s="21">
        <f t="shared" si="2"/>
        <v>65.482157086130186</v>
      </c>
    </row>
    <row r="30" spans="2:20" x14ac:dyDescent="0.25">
      <c r="B30" s="2"/>
      <c r="C30" s="22" t="s">
        <v>42</v>
      </c>
      <c r="D30" s="21">
        <f>H28/1000</f>
        <v>0.2445</v>
      </c>
      <c r="E30" s="12" t="s">
        <v>2</v>
      </c>
      <c r="F30" s="3"/>
      <c r="G30" s="3"/>
      <c r="H30" s="3"/>
      <c r="I30" s="3"/>
      <c r="J30" s="3"/>
      <c r="K30" s="3"/>
      <c r="L30" s="2"/>
      <c r="M30" s="35">
        <f t="shared" si="3"/>
        <v>978.50029999999981</v>
      </c>
      <c r="N30" s="21">
        <f t="shared" si="5"/>
        <v>6.1699999999999984E-2</v>
      </c>
      <c r="O30" s="36">
        <f t="shared" ref="O30:O32" si="6">10.67*((N30/D$15)^1.852)*(E$54/(D$30)^4.87)</f>
        <v>0.32103702029081022</v>
      </c>
      <c r="P30" s="36">
        <f>N30/((3.1416*(D$30^2))/4)</f>
        <v>1.3141245847207901</v>
      </c>
      <c r="Q30" s="21">
        <v>60</v>
      </c>
      <c r="R30" s="21">
        <v>64</v>
      </c>
      <c r="S30" s="21">
        <f t="shared" si="1"/>
        <v>61.635161605011604</v>
      </c>
      <c r="T30" s="21">
        <f t="shared" si="2"/>
        <v>65.635161605011604</v>
      </c>
    </row>
    <row r="31" spans="2:20" x14ac:dyDescent="0.25">
      <c r="C31" s="19"/>
      <c r="D31" s="19"/>
      <c r="E31" s="19"/>
      <c r="F31" s="19"/>
      <c r="G31" s="19"/>
      <c r="H31" s="19"/>
      <c r="I31" s="19"/>
      <c r="J31" s="19"/>
      <c r="K31" s="19"/>
      <c r="M31" s="35">
        <f t="shared" si="3"/>
        <v>1057.7952999999998</v>
      </c>
      <c r="N31" s="21">
        <f t="shared" si="5"/>
        <v>6.6699999999999982E-2</v>
      </c>
      <c r="O31" s="36">
        <f t="shared" si="6"/>
        <v>0.37087540745869618</v>
      </c>
      <c r="P31" s="36">
        <f t="shared" si="4"/>
        <v>1.420617662899136</v>
      </c>
      <c r="Q31" s="21">
        <v>60</v>
      </c>
      <c r="R31" s="21">
        <v>64</v>
      </c>
      <c r="S31" s="21">
        <f t="shared" si="1"/>
        <v>61.791493070357831</v>
      </c>
      <c r="T31" s="21">
        <f t="shared" si="2"/>
        <v>65.791493070357831</v>
      </c>
    </row>
    <row r="32" spans="2:20" x14ac:dyDescent="0.25">
      <c r="B32" s="2"/>
      <c r="C32" s="48" t="s">
        <v>6</v>
      </c>
      <c r="D32" s="48"/>
      <c r="E32" s="48"/>
      <c r="F32" s="3"/>
      <c r="G32" s="3"/>
      <c r="H32" s="3"/>
      <c r="I32" s="3"/>
      <c r="J32" s="3"/>
      <c r="K32" s="3"/>
      <c r="L32" s="2"/>
      <c r="M32" s="35">
        <f t="shared" si="3"/>
        <v>1137.0902999999998</v>
      </c>
      <c r="N32" s="21">
        <f t="shared" si="5"/>
        <v>7.1699999999999986E-2</v>
      </c>
      <c r="O32" s="36">
        <f t="shared" si="6"/>
        <v>0.42400254984816832</v>
      </c>
      <c r="P32" s="36">
        <f t="shared" si="4"/>
        <v>1.5271107410774822</v>
      </c>
      <c r="Q32" s="21">
        <v>60</v>
      </c>
      <c r="R32" s="21">
        <v>64</v>
      </c>
      <c r="S32" s="21">
        <f t="shared" si="1"/>
        <v>61.951113290925647</v>
      </c>
      <c r="T32" s="21">
        <f t="shared" si="2"/>
        <v>65.951113290925647</v>
      </c>
    </row>
    <row r="33" spans="2:16" x14ac:dyDescent="0.25">
      <c r="B33" s="2"/>
      <c r="C33" s="6"/>
      <c r="D33" s="6"/>
      <c r="E33" s="3"/>
      <c r="F33" s="3"/>
      <c r="G33" s="26"/>
      <c r="H33" s="27"/>
      <c r="I33" s="26"/>
      <c r="J33" s="26"/>
      <c r="K33" s="3"/>
      <c r="L33" s="2"/>
    </row>
    <row r="34" spans="2:16" x14ac:dyDescent="0.25">
      <c r="B34" s="2"/>
      <c r="C34" s="54" t="s">
        <v>38</v>
      </c>
      <c r="D34" s="54"/>
      <c r="E34" s="54"/>
      <c r="F34" s="3"/>
      <c r="G34" s="3"/>
      <c r="H34" s="3"/>
      <c r="I34" s="3"/>
      <c r="J34" s="3"/>
      <c r="K34" s="3"/>
      <c r="L34" s="2"/>
    </row>
    <row r="35" spans="2:16" x14ac:dyDescent="0.25">
      <c r="B35" s="2"/>
      <c r="C35" s="21" t="s">
        <v>7</v>
      </c>
      <c r="D35" s="28">
        <f>D11/((3.1416*(D30^2))/4)</f>
        <v>0.46217995929402189</v>
      </c>
      <c r="E35" s="12" t="s">
        <v>8</v>
      </c>
      <c r="F35" s="3"/>
      <c r="G35" s="3"/>
      <c r="H35" s="3"/>
      <c r="I35" s="3"/>
      <c r="J35" s="3"/>
      <c r="K35" s="3"/>
      <c r="L35" s="2"/>
    </row>
    <row r="36" spans="2:16" x14ac:dyDescent="0.25">
      <c r="B36" s="2"/>
      <c r="C36" s="3"/>
      <c r="D36" s="3"/>
      <c r="E36" s="3"/>
      <c r="F36" s="3"/>
      <c r="G36" s="3"/>
      <c r="H36" s="3"/>
      <c r="I36" s="3"/>
      <c r="J36" s="3"/>
      <c r="K36" s="3"/>
      <c r="L36" s="2"/>
    </row>
    <row r="37" spans="2:16" x14ac:dyDescent="0.25">
      <c r="B37" s="2"/>
      <c r="C37" s="48" t="s">
        <v>9</v>
      </c>
      <c r="D37" s="48"/>
      <c r="E37" s="48"/>
      <c r="F37" s="48"/>
      <c r="G37" s="3"/>
      <c r="H37" s="3"/>
      <c r="I37" s="3"/>
      <c r="J37" s="3"/>
      <c r="K37" s="3"/>
      <c r="L37" s="2"/>
    </row>
    <row r="38" spans="2:16" x14ac:dyDescent="0.25">
      <c r="B38" s="2"/>
      <c r="C38" s="45" t="s">
        <v>10</v>
      </c>
      <c r="D38" s="45"/>
      <c r="E38" s="45"/>
      <c r="F38" s="45"/>
      <c r="G38" s="3"/>
      <c r="H38" s="3"/>
      <c r="I38" s="3"/>
      <c r="J38" s="3"/>
      <c r="K38" s="3"/>
      <c r="L38" s="2"/>
    </row>
    <row r="39" spans="2:16" x14ac:dyDescent="0.25">
      <c r="B39" s="2"/>
      <c r="C39" s="45" t="s">
        <v>11</v>
      </c>
      <c r="D39" s="45"/>
      <c r="E39" s="36">
        <f>D35^2/(2*9.81)</f>
        <v>1.0887375880378376E-2</v>
      </c>
      <c r="F39" s="21" t="s">
        <v>2</v>
      </c>
      <c r="G39" s="3"/>
      <c r="H39" s="3"/>
      <c r="I39" s="3"/>
      <c r="J39" s="3"/>
      <c r="K39" s="42"/>
      <c r="L39" s="2"/>
    </row>
    <row r="40" spans="2:16" x14ac:dyDescent="0.25">
      <c r="B40" s="2"/>
      <c r="C40" s="3"/>
      <c r="D40" s="3"/>
      <c r="E40" s="3"/>
      <c r="F40" s="3"/>
      <c r="G40" s="3"/>
      <c r="H40" s="3"/>
      <c r="I40" s="3"/>
      <c r="J40" s="3"/>
      <c r="K40" s="3"/>
      <c r="L40" s="2"/>
    </row>
    <row r="41" spans="2:16" x14ac:dyDescent="0.25">
      <c r="B41" s="2"/>
      <c r="C41" s="45" t="s">
        <v>39</v>
      </c>
      <c r="D41" s="45"/>
      <c r="E41" s="45"/>
      <c r="F41" s="45"/>
      <c r="G41" s="3"/>
      <c r="H41" s="3"/>
      <c r="I41" s="3"/>
      <c r="J41" s="3"/>
      <c r="K41" s="3"/>
      <c r="L41" s="2"/>
    </row>
    <row r="42" spans="2:16" ht="32.25" customHeight="1" x14ac:dyDescent="0.25">
      <c r="B42" s="2"/>
      <c r="C42" s="49" t="s">
        <v>21</v>
      </c>
      <c r="D42" s="49"/>
      <c r="E42" s="29">
        <f>124-60</f>
        <v>64</v>
      </c>
      <c r="F42" s="29" t="s">
        <v>2</v>
      </c>
      <c r="G42" s="3"/>
      <c r="H42" s="3"/>
      <c r="I42" s="3"/>
      <c r="J42" s="3"/>
      <c r="K42" s="3"/>
      <c r="L42" s="2"/>
    </row>
    <row r="43" spans="2:16" ht="25.5" customHeight="1" x14ac:dyDescent="0.25">
      <c r="B43" s="2"/>
      <c r="C43" s="50" t="s">
        <v>22</v>
      </c>
      <c r="D43" s="50"/>
      <c r="E43" s="29">
        <v>60</v>
      </c>
      <c r="F43" s="29" t="s">
        <v>2</v>
      </c>
      <c r="G43" s="3"/>
      <c r="H43" s="29" t="s">
        <v>40</v>
      </c>
      <c r="I43" s="30">
        <f>E39+E42+E46</f>
        <v>64.057239583071777</v>
      </c>
      <c r="J43" s="30" t="s">
        <v>2</v>
      </c>
      <c r="K43" s="26"/>
      <c r="L43" s="7"/>
      <c r="N43" s="47" t="s">
        <v>31</v>
      </c>
      <c r="O43" s="47"/>
      <c r="P43" s="47"/>
    </row>
    <row r="44" spans="2:16" x14ac:dyDescent="0.25">
      <c r="B44" s="2"/>
      <c r="C44" s="3"/>
      <c r="D44" s="8"/>
      <c r="E44" s="31"/>
      <c r="F44" s="23"/>
      <c r="G44" s="3"/>
      <c r="H44" s="3"/>
      <c r="I44" s="3"/>
      <c r="J44" s="3"/>
      <c r="K44" s="3"/>
      <c r="L44" s="2"/>
      <c r="N44" s="47" t="s">
        <v>23</v>
      </c>
      <c r="O44" s="47"/>
      <c r="P44" s="15" t="s">
        <v>29</v>
      </c>
    </row>
    <row r="45" spans="2:16" x14ac:dyDescent="0.25">
      <c r="B45" s="2"/>
      <c r="C45" s="45" t="s">
        <v>12</v>
      </c>
      <c r="D45" s="45"/>
      <c r="E45" s="45"/>
      <c r="F45" s="45"/>
      <c r="G45" s="3"/>
      <c r="H45" s="3"/>
      <c r="I45" s="3"/>
      <c r="J45" s="3"/>
      <c r="K45" s="3"/>
      <c r="L45" s="2"/>
      <c r="N45" s="34" t="s">
        <v>56</v>
      </c>
      <c r="O45" s="15" t="s">
        <v>55</v>
      </c>
      <c r="P45" s="15" t="s">
        <v>2</v>
      </c>
    </row>
    <row r="46" spans="2:16" x14ac:dyDescent="0.25">
      <c r="B46" s="2"/>
      <c r="C46" s="45" t="s">
        <v>41</v>
      </c>
      <c r="D46" s="45"/>
      <c r="E46" s="22">
        <f>10.67*((D11/D15)^1.852)*(E54/(D30)^4.87)</f>
        <v>4.6352207191407785E-2</v>
      </c>
      <c r="F46" s="12" t="s">
        <v>2</v>
      </c>
      <c r="G46" s="3"/>
      <c r="H46" s="3"/>
      <c r="I46" s="3"/>
      <c r="J46" s="3"/>
      <c r="K46" s="3"/>
      <c r="L46" s="2"/>
      <c r="N46" s="33">
        <v>200</v>
      </c>
      <c r="O46" s="29">
        <f>(N46/15.85)/1000</f>
        <v>1.2618296529968454E-2</v>
      </c>
      <c r="P46" s="29">
        <v>93.2</v>
      </c>
    </row>
    <row r="47" spans="2:16" x14ac:dyDescent="0.25">
      <c r="B47" s="2"/>
      <c r="C47" s="3"/>
      <c r="D47" s="32"/>
      <c r="E47" s="9"/>
      <c r="F47" s="3"/>
      <c r="G47" s="3"/>
      <c r="H47" s="3"/>
      <c r="I47" s="3"/>
      <c r="J47" s="3"/>
      <c r="K47" s="41"/>
      <c r="L47" s="2"/>
      <c r="N47" s="33">
        <v>280</v>
      </c>
      <c r="O47" s="29">
        <f t="shared" ref="O47:O50" si="7">(N47/15.85)/1000</f>
        <v>1.7665615141955835E-2</v>
      </c>
      <c r="P47" s="29">
        <v>89.83</v>
      </c>
    </row>
    <row r="48" spans="2:16" x14ac:dyDescent="0.25">
      <c r="B48" s="2"/>
      <c r="C48" s="45" t="s">
        <v>53</v>
      </c>
      <c r="D48" s="45"/>
      <c r="E48" s="45"/>
      <c r="F48" s="45"/>
      <c r="G48" s="3"/>
      <c r="H48" s="3"/>
      <c r="I48" s="3"/>
      <c r="J48" s="3"/>
      <c r="K48" s="3"/>
      <c r="L48" s="2"/>
      <c r="N48" s="33">
        <v>400</v>
      </c>
      <c r="O48" s="29">
        <f t="shared" si="7"/>
        <v>2.5236593059936908E-2</v>
      </c>
      <c r="P48" s="29">
        <v>80.599999999999994</v>
      </c>
    </row>
    <row r="49" spans="2:16" x14ac:dyDescent="0.25">
      <c r="B49" s="2"/>
      <c r="C49" s="53" t="s">
        <v>49</v>
      </c>
      <c r="D49" s="53"/>
      <c r="E49" s="12">
        <v>10</v>
      </c>
      <c r="F49" s="12" t="s">
        <v>2</v>
      </c>
      <c r="G49" s="3"/>
      <c r="H49" s="3"/>
      <c r="I49" s="3"/>
      <c r="J49" s="3"/>
      <c r="K49" s="3"/>
      <c r="L49" s="2"/>
      <c r="N49" s="33">
        <v>582</v>
      </c>
      <c r="O49" s="29">
        <f t="shared" si="7"/>
        <v>3.6719242902208203E-2</v>
      </c>
      <c r="P49" s="29">
        <v>64.2</v>
      </c>
    </row>
    <row r="50" spans="2:16" x14ac:dyDescent="0.25">
      <c r="B50" s="2"/>
      <c r="C50" s="53" t="s">
        <v>52</v>
      </c>
      <c r="D50" s="53"/>
      <c r="E50" s="12">
        <v>2</v>
      </c>
      <c r="F50" s="12" t="s">
        <v>2</v>
      </c>
      <c r="G50" s="3"/>
      <c r="H50" s="3"/>
      <c r="I50" s="3"/>
      <c r="J50" s="3"/>
      <c r="K50" s="3"/>
      <c r="L50" s="2"/>
      <c r="N50" s="33">
        <v>680</v>
      </c>
      <c r="O50" s="29">
        <f t="shared" si="7"/>
        <v>4.290220820189275E-2</v>
      </c>
      <c r="P50" s="29">
        <v>49.9</v>
      </c>
    </row>
    <row r="51" spans="2:16" x14ac:dyDescent="0.25">
      <c r="B51" s="2"/>
      <c r="C51" s="53" t="s">
        <v>50</v>
      </c>
      <c r="D51" s="53"/>
      <c r="E51" s="12">
        <v>25</v>
      </c>
      <c r="F51" s="12" t="s">
        <v>2</v>
      </c>
      <c r="G51" s="3"/>
      <c r="H51" s="3"/>
      <c r="I51" s="3"/>
      <c r="J51" s="3"/>
      <c r="K51" s="3"/>
      <c r="L51" s="2"/>
    </row>
    <row r="52" spans="2:16" x14ac:dyDescent="0.25">
      <c r="B52" s="2"/>
      <c r="C52" s="53" t="s">
        <v>51</v>
      </c>
      <c r="D52" s="53"/>
      <c r="E52" s="12">
        <f>6.7*2</f>
        <v>13.4</v>
      </c>
      <c r="F52" s="12" t="s">
        <v>2</v>
      </c>
      <c r="G52" s="3"/>
      <c r="H52" s="3"/>
      <c r="I52" s="3"/>
      <c r="J52" s="3"/>
      <c r="K52" s="3"/>
      <c r="L52" s="2"/>
    </row>
    <row r="53" spans="2:16" x14ac:dyDescent="0.25">
      <c r="B53" s="2"/>
      <c r="C53" s="53" t="s">
        <v>13</v>
      </c>
      <c r="D53" s="53"/>
      <c r="E53" s="12">
        <f>1.4</f>
        <v>1.4</v>
      </c>
      <c r="F53" s="12"/>
      <c r="G53" s="3"/>
      <c r="H53" s="3"/>
      <c r="I53" s="3"/>
      <c r="J53" s="3"/>
      <c r="K53" s="3"/>
      <c r="L53" s="2"/>
    </row>
    <row r="54" spans="2:16" x14ac:dyDescent="0.25">
      <c r="B54" s="2"/>
      <c r="C54" s="45" t="s">
        <v>54</v>
      </c>
      <c r="D54" s="45"/>
      <c r="E54" s="12">
        <f>SUM(E49:E53)</f>
        <v>51.8</v>
      </c>
      <c r="F54" s="12" t="s">
        <v>2</v>
      </c>
      <c r="G54" s="3"/>
      <c r="H54" s="3"/>
      <c r="I54" s="3"/>
      <c r="J54" s="3"/>
      <c r="K54" s="3"/>
      <c r="L54" s="2"/>
    </row>
    <row r="55" spans="2:16" x14ac:dyDescent="0.25">
      <c r="B55" s="2"/>
      <c r="C55" s="56"/>
      <c r="D55" s="56"/>
      <c r="E55" s="3"/>
      <c r="F55" s="3"/>
      <c r="G55" s="3"/>
      <c r="H55" s="3"/>
      <c r="I55" s="3"/>
      <c r="J55" s="3"/>
      <c r="K55" s="43"/>
      <c r="L55" s="2"/>
    </row>
    <row r="56" spans="2:16" x14ac:dyDescent="0.25">
      <c r="B56" s="2"/>
      <c r="C56" s="56"/>
      <c r="D56" s="56"/>
      <c r="E56" s="3"/>
      <c r="F56" s="3"/>
      <c r="G56" s="3"/>
      <c r="H56" s="3"/>
      <c r="I56" s="3"/>
      <c r="J56" s="3"/>
      <c r="K56" s="43"/>
      <c r="L56" s="2"/>
    </row>
    <row r="57" spans="2:16" x14ac:dyDescent="0.25">
      <c r="B57" s="2"/>
      <c r="C57" s="56"/>
      <c r="D57" s="56"/>
      <c r="E57" s="3"/>
      <c r="F57" s="3"/>
      <c r="G57" s="3"/>
      <c r="H57" s="3"/>
      <c r="I57" s="3"/>
      <c r="J57" s="3"/>
      <c r="K57" s="3"/>
      <c r="L57" s="2"/>
    </row>
    <row r="58" spans="2:16" x14ac:dyDescent="0.25">
      <c r="B58" s="2"/>
      <c r="C58" s="55"/>
      <c r="D58" s="55"/>
      <c r="E58" s="3"/>
      <c r="F58" s="3"/>
      <c r="G58" s="3"/>
      <c r="H58" s="3"/>
      <c r="I58" s="3"/>
      <c r="J58" s="3"/>
      <c r="K58" s="3"/>
      <c r="L58" s="2"/>
    </row>
    <row r="59" spans="2:16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2"/>
    </row>
    <row r="60" spans="2:16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</row>
    <row r="61" spans="2:16" x14ac:dyDescent="0.25">
      <c r="B61" s="2"/>
      <c r="C61" s="40"/>
      <c r="D61" s="3"/>
      <c r="E61" s="3"/>
      <c r="F61" s="3"/>
      <c r="G61" s="3"/>
      <c r="H61" s="3"/>
      <c r="I61" s="3"/>
      <c r="J61" s="3"/>
      <c r="K61" s="3"/>
      <c r="L61" s="2"/>
      <c r="M61" s="2"/>
    </row>
    <row r="62" spans="2:16" x14ac:dyDescent="0.25">
      <c r="B62" s="2"/>
      <c r="C62" s="45" t="s">
        <v>14</v>
      </c>
      <c r="D62" s="45"/>
      <c r="E62" s="45"/>
      <c r="F62" s="45"/>
      <c r="G62" s="3"/>
      <c r="H62" s="3"/>
      <c r="I62" s="3"/>
      <c r="J62" s="3"/>
      <c r="K62" s="3"/>
      <c r="L62" s="2"/>
      <c r="M62" s="2"/>
    </row>
    <row r="63" spans="2:16" x14ac:dyDescent="0.25">
      <c r="B63" s="2"/>
      <c r="C63" s="44" t="s">
        <v>15</v>
      </c>
      <c r="D63" s="44">
        <f>(D9*1000*I43)/80</f>
        <v>17.375526236908218</v>
      </c>
      <c r="E63" s="46" t="s">
        <v>16</v>
      </c>
      <c r="F63" s="46"/>
      <c r="G63" s="3"/>
      <c r="H63" s="3"/>
      <c r="I63" s="3"/>
      <c r="J63" s="3"/>
      <c r="K63" s="3"/>
      <c r="L63" s="2"/>
      <c r="M63" s="2"/>
    </row>
    <row r="64" spans="2:16" x14ac:dyDescent="0.25">
      <c r="B64" s="2"/>
      <c r="C64" s="3"/>
      <c r="D64" s="3"/>
      <c r="E64" s="3"/>
      <c r="F64" s="3"/>
      <c r="G64" s="3"/>
      <c r="H64" s="3"/>
      <c r="I64" s="3"/>
      <c r="J64" s="3"/>
      <c r="K64" s="3"/>
      <c r="L64" s="2"/>
      <c r="M64" s="2"/>
    </row>
  </sheetData>
  <mergeCells count="38">
    <mergeCell ref="P19:P20"/>
    <mergeCell ref="C51:D51"/>
    <mergeCell ref="S19:T19"/>
    <mergeCell ref="C34:E34"/>
    <mergeCell ref="Q19:R19"/>
    <mergeCell ref="C48:F48"/>
    <mergeCell ref="C49:D49"/>
    <mergeCell ref="C50:D50"/>
    <mergeCell ref="C41:F41"/>
    <mergeCell ref="C42:D42"/>
    <mergeCell ref="C43:D43"/>
    <mergeCell ref="C21:C22"/>
    <mergeCell ref="B3:O5"/>
    <mergeCell ref="C7:E7"/>
    <mergeCell ref="C8:C9"/>
    <mergeCell ref="C10:C11"/>
    <mergeCell ref="M19:N19"/>
    <mergeCell ref="C27:C28"/>
    <mergeCell ref="G27:H27"/>
    <mergeCell ref="O19:O20"/>
    <mergeCell ref="C17:E17"/>
    <mergeCell ref="C32:E32"/>
    <mergeCell ref="C37:F37"/>
    <mergeCell ref="C38:F38"/>
    <mergeCell ref="C39:D39"/>
    <mergeCell ref="C45:F45"/>
    <mergeCell ref="C46:D46"/>
    <mergeCell ref="C62:F62"/>
    <mergeCell ref="E63:F63"/>
    <mergeCell ref="N43:P43"/>
    <mergeCell ref="N44:O44"/>
    <mergeCell ref="C58:D58"/>
    <mergeCell ref="C52:D52"/>
    <mergeCell ref="C53:D53"/>
    <mergeCell ref="C54:D54"/>
    <mergeCell ref="C55:D55"/>
    <mergeCell ref="C56:D56"/>
    <mergeCell ref="C57:D57"/>
  </mergeCells>
  <pageMargins left="0.7" right="0.7" top="0.75" bottom="0.75" header="0.3" footer="0.3"/>
  <pageSetup paperSize="9" orientation="portrait" horizontalDpi="360" verticalDpi="360" r:id="rId1"/>
  <ignoredErrors>
    <ignoredError sqref="D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IMPULSION 10´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CEVALLOS</cp:lastModifiedBy>
  <dcterms:created xsi:type="dcterms:W3CDTF">2019-11-06T16:59:43Z</dcterms:created>
  <dcterms:modified xsi:type="dcterms:W3CDTF">2020-10-06T14:18:03Z</dcterms:modified>
</cp:coreProperties>
</file>